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13_ncr:1_{58C2A44F-C3C3-3340-AE45-BFF2CF7A9694}" xr6:coauthVersionLast="47" xr6:coauthVersionMax="47" xr10:uidLastSave="{00000000-0000-0000-0000-000000000000}"/>
  <bookViews>
    <workbookView xWindow="80" yWindow="460" windowWidth="25440" windowHeight="14560" xr2:uid="{FFDBC56D-A461-0345-8329-891F4A62B12F}"/>
  </bookViews>
  <sheets>
    <sheet name="Sheet1" sheetId="1" r:id="rId1"/>
    <sheet name="Sheet2" sheetId="2" r:id="rId2"/>
  </sheets>
  <definedNames>
    <definedName name="_xlnm.Print_Area" localSheetId="0">Sheet1!$B$1:$E$23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D13" i="1"/>
  <c r="D14" i="1"/>
  <c r="D11" i="1"/>
  <c r="D12" i="1" s="1"/>
  <c r="E12" i="1" s="1"/>
  <c r="E11" i="1" l="1"/>
  <c r="H6" i="1" l="1"/>
  <c r="H5" i="1"/>
  <c r="E18" i="1"/>
  <c r="H4" i="1" l="1"/>
  <c r="J4" i="1" s="1"/>
  <c r="D18" i="1"/>
  <c r="D15" i="1" l="1"/>
  <c r="D16" i="1" s="1"/>
  <c r="E15" i="1" l="1"/>
  <c r="E16" i="1" s="1"/>
  <c r="H9" i="1"/>
  <c r="D21" i="1" s="1"/>
  <c r="D22" i="1" l="1"/>
  <c r="E21" i="1"/>
  <c r="E22" i="1" s="1"/>
  <c r="E23" i="1" s="1"/>
  <c r="D23" i="1" l="1"/>
  <c r="D5" i="1" s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B11" authorId="0" shapeId="0" xr:uid="{F02105A4-0FFB-444B-BBC0-E7BAC7270933}">
      <text>
        <r>
          <rPr>
            <sz val="10"/>
            <color rgb="FF000000"/>
            <rFont val="Tahoma"/>
            <family val="2"/>
          </rPr>
          <t xml:space="preserve">Basic wage should be in between 40-50% 
</t>
        </r>
        <r>
          <rPr>
            <sz val="10"/>
            <color rgb="FF000000"/>
            <rFont val="Tahoma"/>
            <family val="2"/>
          </rPr>
          <t xml:space="preserve">of gross wage
</t>
        </r>
      </text>
    </comment>
    <comment ref="B12" authorId="0" shapeId="0" xr:uid="{95B81428-5DF5-5C46-A36B-4B709B8C173F}">
      <text>
        <r>
          <rPr>
            <sz val="10"/>
            <color rgb="FF000000"/>
            <rFont val="Tahoma"/>
            <family val="2"/>
          </rPr>
          <t>40% of basic wage for non metro and 50% for metro cities.</t>
        </r>
      </text>
    </comment>
    <comment ref="B13" authorId="0" shapeId="0" xr:uid="{7E4651BD-D8FA-A94A-8F81-7AF4D991C6B5}">
      <text>
        <r>
          <rPr>
            <sz val="10"/>
            <color rgb="FF000000"/>
            <rFont val="Tahoma"/>
            <family val="2"/>
          </rPr>
          <t>Fixed 1600 Rs</t>
        </r>
      </text>
    </comment>
    <comment ref="B14" authorId="0" shapeId="0" xr:uid="{326B356C-A34F-3742-806D-2F08C1DA29C6}">
      <text>
        <r>
          <rPr>
            <sz val="10"/>
            <color rgb="FF000000"/>
            <rFont val="Tahoma"/>
            <family val="2"/>
          </rPr>
          <t>Fixed 1250 Rs</t>
        </r>
      </text>
    </comment>
    <comment ref="B15" authorId="0" shapeId="0" xr:uid="{060AEC04-49BE-3C46-8749-ED2D7DF3872B}">
      <text>
        <r>
          <rPr>
            <sz val="10"/>
            <color rgb="FF000000"/>
            <rFont val="Tahoma"/>
            <family val="2"/>
          </rPr>
          <t xml:space="preserve">Gross salary - (basic wage+HRA+CA+MA)
</t>
        </r>
      </text>
    </comment>
  </commentList>
</comments>
</file>

<file path=xl/sharedStrings.xml><?xml version="1.0" encoding="utf-8"?>
<sst xmlns="http://schemas.openxmlformats.org/spreadsheetml/2006/main" count="25" uniqueCount="25">
  <si>
    <t>Basic wage (45%)</t>
  </si>
  <si>
    <t>Per Month</t>
  </si>
  <si>
    <t>HRA</t>
  </si>
  <si>
    <t>Medical Allowances</t>
  </si>
  <si>
    <t>Other Allowances</t>
  </si>
  <si>
    <t>Deductions</t>
  </si>
  <si>
    <t>PF</t>
  </si>
  <si>
    <t>Health Insurance</t>
  </si>
  <si>
    <t>TDS</t>
  </si>
  <si>
    <t>Per year</t>
  </si>
  <si>
    <t>Professional Tax</t>
  </si>
  <si>
    <t>Gross wage per Year</t>
  </si>
  <si>
    <t>Annual CTC</t>
  </si>
  <si>
    <t>Salary Break Up</t>
  </si>
  <si>
    <t>Earnings</t>
  </si>
  <si>
    <t>Net Salary</t>
  </si>
  <si>
    <t>Inhand Salary per Month</t>
  </si>
  <si>
    <t>Total Deductions</t>
  </si>
  <si>
    <t>Total Earnings (Gross Salary)</t>
  </si>
  <si>
    <t>In hand Salary per Year</t>
  </si>
  <si>
    <t>PF by Employer</t>
  </si>
  <si>
    <t>Gratuity</t>
  </si>
  <si>
    <t>Taxable Income</t>
  </si>
  <si>
    <t>Conveyance Allowances</t>
  </si>
  <si>
    <t>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</si>
</sst>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Gill Sans MT"/>
      <family val="2"/>
    </font>
    <font>
      <b/>
      <sz val="18"/>
      <color theme="1"/>
      <name val="Gill Sans MT"/>
      <family val="2"/>
    </font>
    <font>
      <sz val="12"/>
      <color theme="1"/>
      <name val="Gill Sans MT"/>
      <family val="2"/>
    </font>
    <font>
      <sz val="12"/>
      <color theme="0"/>
      <name val="Gill Sans MT"/>
      <family val="2"/>
    </font>
    <font>
      <b/>
      <sz val="14"/>
      <color theme="1"/>
      <name val="Gill Sans MT"/>
      <family val="2"/>
    </font>
    <font>
      <b/>
      <sz val="13"/>
      <color theme="1"/>
      <name val="Gill Sans MT"/>
      <family val="2"/>
    </font>
    <font>
      <sz val="10"/>
      <color rgb="FF000000"/>
      <name val="Tahoma"/>
      <family val="2"/>
    </font>
    <font>
      <sz val="13"/>
      <color rgb="FF000000"/>
      <name val="Lucida Grande"/>
      <family val="2"/>
    </font>
    <font>
      <sz val="12"/>
      <color theme="1" tint="0.249977111117893"/>
      <name val="Gill Sans MT"/>
      <family val="2"/>
    </font>
    <font>
      <b/>
      <sz val="12"/>
      <color theme="1" tint="0.249977111117893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/>
      <bottom/>
      <diagonal/>
    </border>
    <border>
      <left style="hair">
        <color theme="2" tint="-0.499984740745262"/>
      </left>
      <right/>
      <top style="hair">
        <color theme="2" tint="-0.499984740745262"/>
      </top>
      <bottom style="hair">
        <color theme="2" tint="-0.499984740745262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/>
      <right/>
      <top style="hair">
        <color theme="2" tint="-0.499984740745262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3" fontId="9" fillId="0" borderId="0" xfId="0" applyNumberFormat="1" applyFont="1" applyProtection="1">
      <protection locked="0"/>
    </xf>
    <xf numFmtId="3" fontId="3" fillId="0" borderId="0" xfId="0" applyNumberFormat="1" applyFont="1" applyProtection="1"/>
    <xf numFmtId="3" fontId="9" fillId="0" borderId="0" xfId="0" applyNumberFormat="1" applyFont="1" applyProtection="1"/>
    <xf numFmtId="3" fontId="1" fillId="0" borderId="0" xfId="0" applyNumberFormat="1" applyFont="1" applyAlignment="1" applyProtection="1"/>
    <xf numFmtId="3" fontId="1" fillId="0" borderId="0" xfId="0" applyNumberFormat="1" applyFont="1" applyAlignment="1" applyProtection="1">
      <alignment horizontal="center"/>
    </xf>
    <xf numFmtId="3" fontId="3" fillId="0" borderId="0" xfId="0" applyNumberFormat="1" applyFont="1" applyAlignment="1" applyProtection="1">
      <alignment horizontal="center"/>
    </xf>
    <xf numFmtId="3" fontId="4" fillId="0" borderId="0" xfId="0" applyNumberFormat="1" applyFont="1" applyProtection="1"/>
    <xf numFmtId="3" fontId="10" fillId="0" borderId="0" xfId="0" applyNumberFormat="1" applyFont="1" applyAlignment="1" applyProtection="1">
      <alignment horizontal="right"/>
    </xf>
    <xf numFmtId="3" fontId="10" fillId="0" borderId="0" xfId="0" applyNumberFormat="1" applyFont="1" applyProtection="1"/>
    <xf numFmtId="3" fontId="10" fillId="0" borderId="2" xfId="0" applyNumberFormat="1" applyFont="1" applyBorder="1" applyAlignment="1" applyProtection="1"/>
    <xf numFmtId="3" fontId="10" fillId="0" borderId="0" xfId="0" applyNumberFormat="1" applyFont="1" applyAlignment="1" applyProtection="1"/>
    <xf numFmtId="3" fontId="3" fillId="0" borderId="0" xfId="0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</xf>
    <xf numFmtId="3" fontId="10" fillId="0" borderId="0" xfId="0" applyNumberFormat="1" applyFont="1" applyAlignment="1" applyProtection="1">
      <alignment horizontal="right"/>
    </xf>
    <xf numFmtId="3" fontId="1" fillId="3" borderId="1" xfId="0" applyNumberFormat="1" applyFont="1" applyFill="1" applyBorder="1" applyAlignment="1" applyProtection="1">
      <alignment horizontal="center"/>
      <protection locked="0"/>
    </xf>
    <xf numFmtId="3" fontId="10" fillId="0" borderId="2" xfId="0" applyNumberFormat="1" applyFont="1" applyBorder="1" applyAlignment="1" applyProtection="1">
      <alignment horizontal="right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left"/>
    </xf>
    <xf numFmtId="3" fontId="1" fillId="0" borderId="0" xfId="0" applyNumberFormat="1" applyFont="1" applyProtection="1"/>
    <xf numFmtId="3" fontId="1" fillId="0" borderId="0" xfId="0" applyNumberFormat="1" applyFont="1" applyAlignment="1" applyProtection="1">
      <alignment horizontal="left"/>
    </xf>
    <xf numFmtId="3" fontId="6" fillId="0" borderId="0" xfId="0" applyNumberFormat="1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/>
    </xf>
    <xf numFmtId="3" fontId="5" fillId="0" borderId="1" xfId="0" applyNumberFormat="1" applyFont="1" applyBorder="1" applyAlignment="1" applyProtection="1">
      <alignment horizontal="center" vertical="center"/>
    </xf>
    <xf numFmtId="3" fontId="5" fillId="0" borderId="3" xfId="0" applyNumberFormat="1" applyFont="1" applyBorder="1" applyAlignment="1" applyProtection="1">
      <alignment horizontal="center" vertical="center"/>
    </xf>
    <xf numFmtId="3" fontId="5" fillId="0" borderId="4" xfId="0" applyNumberFormat="1" applyFont="1" applyBorder="1" applyAlignment="1" applyProtection="1">
      <alignment horizontal="center" vertical="center"/>
    </xf>
    <xf numFmtId="3" fontId="3" fillId="0" borderId="5" xfId="0" applyNumberFormat="1" applyFont="1" applyBorder="1" applyAlignment="1" applyProtection="1">
      <alignment horizontal="center"/>
    </xf>
    <xf numFmtId="3" fontId="6" fillId="0" borderId="0" xfId="0" applyNumberFormat="1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H$3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139700</xdr:colOff>
          <xdr:row>2</xdr:row>
          <xdr:rowOff>25400</xdr:rowOff>
        </xdr:from>
        <xdr:to>
          <xdr:col>2</xdr:col>
          <xdr:colOff>1231900</xdr:colOff>
          <xdr:row>2</xdr:row>
          <xdr:rowOff>317500</xdr:rowOff>
        </xdr:to>
        <xdr:sp macro="" textlink="">
          <xdr:nvSpPr>
            <xdr:cNvPr id="1031" name="Option Button 7" descr="Old Tax Regime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Current Tax Regime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</xdr:row>
          <xdr:rowOff>38100</xdr:rowOff>
        </xdr:from>
        <xdr:to>
          <xdr:col>4</xdr:col>
          <xdr:colOff>520700</xdr:colOff>
          <xdr:row>2</xdr:row>
          <xdr:rowOff>342900</xdr:rowOff>
        </xdr:to>
        <xdr:sp macro="" textlink="">
          <xdr:nvSpPr>
            <xdr:cNvPr id="1032" name="Option Button 8" descr="New Tax Regime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New Tax Regime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F1F07-CFE3-D341-8C59-DC8560835440}">
  <dimension ref="A1:N27"/>
  <sheetViews>
    <sheetView tabSelected="1" zoomScale="120" zoomScaleNormal="120" workbookViewId="0">
      <selection activeCell="D15" sqref="D15"/>
    </sheetView>
  </sheetViews>
  <sheetFormatPr baseColWidth="10" defaultColWidth="0" defaultRowHeight="16" zeroHeight="1" x14ac:dyDescent="0.2"/>
  <cols>
    <col min="1" max="2" width="10.83203125" style="2" customWidth="1"/>
    <col min="3" max="3" width="18.6640625" style="2" customWidth="1"/>
    <col min="4" max="4" width="19.6640625" style="2" customWidth="1"/>
    <col min="5" max="5" width="13.1640625" style="2" customWidth="1"/>
    <col min="6" max="6" width="10.83203125" style="7" customWidth="1"/>
    <col min="7" max="7" width="11.1640625" style="7" customWidth="1"/>
    <col min="8" max="8" width="10.83203125" style="7" customWidth="1"/>
    <col min="9" max="10" width="10.83203125" style="2" customWidth="1"/>
    <col min="11" max="14" width="0" style="2" hidden="1" customWidth="1"/>
    <col min="15" max="16384" width="10.83203125" style="2" hidden="1"/>
  </cols>
  <sheetData>
    <row r="1" spans="1:12" x14ac:dyDescent="0.2">
      <c r="F1" s="3"/>
      <c r="G1" s="3"/>
      <c r="H1" s="3"/>
      <c r="I1" s="3"/>
      <c r="J1" s="3"/>
      <c r="K1" s="3"/>
      <c r="L1" s="3"/>
    </row>
    <row r="2" spans="1:12" ht="22" customHeight="1" x14ac:dyDescent="0.2">
      <c r="B2" s="21" t="s">
        <v>12</v>
      </c>
      <c r="C2" s="21"/>
      <c r="D2" s="19">
        <v>750000</v>
      </c>
      <c r="E2" s="19"/>
      <c r="F2" s="3"/>
      <c r="G2" s="3"/>
      <c r="H2" s="3"/>
      <c r="I2" s="3"/>
      <c r="J2" s="3"/>
      <c r="K2" s="3"/>
      <c r="L2" s="3"/>
    </row>
    <row r="3" spans="1:12" s="12" customFormat="1" ht="28" customHeight="1" x14ac:dyDescent="0.2">
      <c r="B3" s="17"/>
      <c r="C3" s="17"/>
      <c r="D3" s="20"/>
      <c r="E3" s="20"/>
      <c r="F3" s="13"/>
      <c r="G3" s="13"/>
      <c r="H3" s="14">
        <v>1</v>
      </c>
      <c r="I3" s="1"/>
      <c r="J3" s="1"/>
      <c r="K3" s="1"/>
      <c r="L3" s="1"/>
    </row>
    <row r="4" spans="1:12" x14ac:dyDescent="0.2">
      <c r="B4" s="27"/>
      <c r="C4" s="27"/>
      <c r="D4" s="27"/>
      <c r="E4" s="4"/>
      <c r="F4" s="16" t="s">
        <v>11</v>
      </c>
      <c r="G4" s="16"/>
      <c r="H4" s="8">
        <f>D2-(H5+H6)</f>
        <v>712174.0384615385</v>
      </c>
      <c r="I4" s="10" t="s">
        <v>24</v>
      </c>
      <c r="J4" s="11">
        <f>H4/12</f>
        <v>59347.836538461539</v>
      </c>
      <c r="L4" s="3"/>
    </row>
    <row r="5" spans="1:12" ht="23" customHeight="1" x14ac:dyDescent="0.2">
      <c r="B5" s="29" t="s">
        <v>19</v>
      </c>
      <c r="C5" s="30"/>
      <c r="D5" s="28">
        <f>D23</f>
        <v>660639.23076923075</v>
      </c>
      <c r="E5" s="28"/>
      <c r="F5" s="18" t="s">
        <v>20</v>
      </c>
      <c r="G5" s="16"/>
      <c r="H5" s="9">
        <f>IF(E11&lt;=15000,(E11*12%)*12,1800*12)</f>
        <v>21600</v>
      </c>
      <c r="I5" s="3"/>
      <c r="J5" s="3"/>
      <c r="K5" s="3"/>
      <c r="L5" s="3"/>
    </row>
    <row r="6" spans="1:12" ht="23" customHeight="1" x14ac:dyDescent="0.2">
      <c r="A6" s="5"/>
      <c r="B6" s="29" t="s">
        <v>16</v>
      </c>
      <c r="C6" s="30"/>
      <c r="D6" s="28">
        <f>E23</f>
        <v>55053.269230769234</v>
      </c>
      <c r="E6" s="28"/>
      <c r="F6" s="16" t="s">
        <v>21</v>
      </c>
      <c r="G6" s="16"/>
      <c r="H6" s="9">
        <f>(E11/26)*15</f>
        <v>16225.961538461539</v>
      </c>
      <c r="I6" s="3"/>
      <c r="J6" s="3"/>
      <c r="K6" s="3"/>
      <c r="L6" s="3"/>
    </row>
    <row r="7" spans="1:12" x14ac:dyDescent="0.2">
      <c r="B7" s="31"/>
      <c r="C7" s="31"/>
      <c r="D7" s="31"/>
      <c r="E7" s="31"/>
      <c r="F7" s="2"/>
      <c r="G7" s="2"/>
      <c r="H7" s="2"/>
      <c r="I7" s="3"/>
      <c r="J7" s="3"/>
      <c r="K7" s="3"/>
      <c r="L7" s="3"/>
    </row>
    <row r="8" spans="1:12" ht="18" x14ac:dyDescent="0.2">
      <c r="B8" s="26" t="s">
        <v>13</v>
      </c>
      <c r="C8" s="26"/>
      <c r="D8" s="26"/>
      <c r="E8" s="26"/>
      <c r="F8" s="2"/>
      <c r="G8" s="2"/>
      <c r="H8" s="2"/>
      <c r="I8" s="3"/>
      <c r="J8" s="3"/>
      <c r="K8" s="3"/>
      <c r="L8" s="3"/>
    </row>
    <row r="9" spans="1:12" ht="17" x14ac:dyDescent="0.2">
      <c r="B9" s="32" t="s">
        <v>14</v>
      </c>
      <c r="C9" s="32"/>
      <c r="D9" s="32"/>
      <c r="E9" s="32"/>
      <c r="F9" s="15" t="s">
        <v>22</v>
      </c>
      <c r="G9" s="15"/>
      <c r="H9" s="7">
        <f>D16-(50000+D12)</f>
        <v>527174.0384615385</v>
      </c>
      <c r="I9" s="3"/>
      <c r="J9" s="3"/>
      <c r="K9" s="3"/>
      <c r="L9" s="3"/>
    </row>
    <row r="10" spans="1:12" x14ac:dyDescent="0.2">
      <c r="B10" s="6"/>
      <c r="C10" s="6"/>
      <c r="D10" s="5" t="s">
        <v>9</v>
      </c>
      <c r="E10" s="5" t="s">
        <v>1</v>
      </c>
      <c r="F10" s="2"/>
      <c r="G10" s="2"/>
      <c r="H10" s="2"/>
      <c r="I10" s="3"/>
      <c r="J10" s="3"/>
      <c r="K10" s="3"/>
      <c r="L10" s="3"/>
    </row>
    <row r="11" spans="1:12" x14ac:dyDescent="0.2">
      <c r="B11" s="22" t="s">
        <v>0</v>
      </c>
      <c r="C11" s="22"/>
      <c r="D11" s="6">
        <f>D2*45%</f>
        <v>337500</v>
      </c>
      <c r="E11" s="6">
        <f>D11/12</f>
        <v>28125</v>
      </c>
      <c r="F11" s="2"/>
      <c r="G11" s="2"/>
      <c r="H11" s="2"/>
      <c r="I11" s="3"/>
      <c r="J11" s="3"/>
      <c r="K11" s="3"/>
      <c r="L11" s="3"/>
    </row>
    <row r="12" spans="1:12" x14ac:dyDescent="0.2">
      <c r="B12" s="22" t="s">
        <v>2</v>
      </c>
      <c r="C12" s="22"/>
      <c r="D12" s="6">
        <f>D11*40%</f>
        <v>135000</v>
      </c>
      <c r="E12" s="6">
        <f>D12/12</f>
        <v>11250</v>
      </c>
      <c r="F12" s="2"/>
      <c r="G12" s="2"/>
      <c r="H12" s="2"/>
      <c r="I12" s="3"/>
      <c r="J12" s="3"/>
      <c r="K12" s="3"/>
      <c r="L12" s="3"/>
    </row>
    <row r="13" spans="1:12" x14ac:dyDescent="0.2">
      <c r="B13" s="22" t="s">
        <v>23</v>
      </c>
      <c r="C13" s="22"/>
      <c r="D13" s="6">
        <f>1600*12</f>
        <v>19200</v>
      </c>
      <c r="E13" s="6">
        <v>1600</v>
      </c>
      <c r="G13" s="3"/>
      <c r="H13" s="3"/>
      <c r="I13" s="3"/>
      <c r="J13" s="3"/>
      <c r="K13" s="3"/>
      <c r="L13" s="3"/>
    </row>
    <row r="14" spans="1:12" x14ac:dyDescent="0.2">
      <c r="B14" s="22" t="s">
        <v>3</v>
      </c>
      <c r="C14" s="22"/>
      <c r="D14" s="6">
        <f>1250*12</f>
        <v>15000</v>
      </c>
      <c r="E14" s="6">
        <v>1250</v>
      </c>
      <c r="G14" s="3"/>
      <c r="H14" s="3"/>
      <c r="I14" s="3"/>
      <c r="J14" s="3"/>
    </row>
    <row r="15" spans="1:12" x14ac:dyDescent="0.2">
      <c r="B15" s="22" t="s">
        <v>4</v>
      </c>
      <c r="C15" s="22"/>
      <c r="D15" s="6">
        <f>H4-SUM(D11:D14)</f>
        <v>205474.0384615385</v>
      </c>
      <c r="E15" s="6">
        <f>D15/12</f>
        <v>17122.836538461543</v>
      </c>
      <c r="G15" s="3"/>
      <c r="H15" s="3"/>
      <c r="I15" s="3"/>
      <c r="J15" s="3"/>
      <c r="K15" s="3"/>
      <c r="L15" s="3"/>
    </row>
    <row r="16" spans="1:12" x14ac:dyDescent="0.2">
      <c r="B16" s="24" t="s">
        <v>18</v>
      </c>
      <c r="C16" s="24"/>
      <c r="D16" s="5">
        <f>SUM(D11:D15)</f>
        <v>712174.0384615385</v>
      </c>
      <c r="E16" s="5">
        <f>SUM(E11:E15)</f>
        <v>59347.836538461546</v>
      </c>
      <c r="G16" s="3"/>
      <c r="H16" s="3"/>
      <c r="I16" s="3"/>
      <c r="J16" s="3"/>
      <c r="K16" s="3"/>
      <c r="L16" s="3"/>
    </row>
    <row r="17" spans="2:12" ht="17" x14ac:dyDescent="0.2">
      <c r="B17" s="25" t="s">
        <v>5</v>
      </c>
      <c r="C17" s="25"/>
      <c r="D17" s="25"/>
      <c r="E17" s="25"/>
      <c r="G17" s="3"/>
      <c r="H17" s="3"/>
      <c r="I17" s="3"/>
      <c r="J17" s="3"/>
      <c r="K17" s="3"/>
      <c r="L17" s="3"/>
    </row>
    <row r="18" spans="2:12" x14ac:dyDescent="0.2">
      <c r="B18" s="22" t="s">
        <v>6</v>
      </c>
      <c r="C18" s="22"/>
      <c r="D18" s="6">
        <f>E18*12</f>
        <v>21600</v>
      </c>
      <c r="E18" s="6">
        <f>IF(E11&lt;=15000,E11*12%,1800)</f>
        <v>1800</v>
      </c>
      <c r="G18" s="3"/>
      <c r="H18" s="3"/>
      <c r="I18" s="3"/>
      <c r="J18" s="3"/>
      <c r="K18" s="3"/>
      <c r="L18" s="3"/>
    </row>
    <row r="19" spans="2:12" x14ac:dyDescent="0.2">
      <c r="B19" s="22" t="s">
        <v>7</v>
      </c>
      <c r="C19" s="22"/>
      <c r="D19" s="6">
        <f>E19*12</f>
        <v>9600</v>
      </c>
      <c r="E19" s="6">
        <v>800</v>
      </c>
      <c r="G19" s="3"/>
      <c r="H19" s="3"/>
      <c r="I19" s="3"/>
      <c r="J19" s="3"/>
      <c r="K19" s="3"/>
      <c r="L19" s="3"/>
    </row>
    <row r="20" spans="2:12" x14ac:dyDescent="0.2">
      <c r="B20" s="22" t="s">
        <v>10</v>
      </c>
      <c r="C20" s="22"/>
      <c r="D20" s="6">
        <f>E20*12</f>
        <v>2400</v>
      </c>
      <c r="E20" s="6">
        <v>200</v>
      </c>
      <c r="G20" s="3"/>
      <c r="H20" s="3"/>
      <c r="I20" s="3"/>
      <c r="J20" s="3"/>
      <c r="K20" s="3"/>
      <c r="L20" s="3"/>
    </row>
    <row r="21" spans="2:12" x14ac:dyDescent="0.2">
      <c r="B21" s="22" t="s">
        <v>8</v>
      </c>
      <c r="C21" s="22"/>
      <c r="D21" s="6">
        <f>IF(H3=1,IF(H9&gt;1000000,((H9-1000000)*30%)+112500,IF(H9&gt;500000,((H9-500000)*20%)+12500,IF(H9&gt;250000,((H9-250000)*5%),0))))+IF(H3=2,IF(D16&gt;1500000,((D16-1500000)*30%)+187500,IF(D16&gt;1250000,((D16-1250000)*25%)+125000,IF(D16&gt;1000000,((D16-1000000)*20%)+75000,IF(D16&gt;750000,((D16-750000)*15%)+37500,IF(D16&gt;500000,((D16-500000)*10%)+12500,IF(D16&gt;250000,((D16-250000)*5%),0)))))))</f>
        <v>17934.807692307699</v>
      </c>
      <c r="E21" s="6">
        <f>D21/12</f>
        <v>1494.5673076923083</v>
      </c>
      <c r="G21" s="3"/>
      <c r="H21" s="3"/>
      <c r="I21" s="3"/>
      <c r="J21" s="3"/>
      <c r="K21" s="3"/>
      <c r="L21" s="3"/>
    </row>
    <row r="22" spans="2:12" x14ac:dyDescent="0.2">
      <c r="B22" s="4" t="s">
        <v>17</v>
      </c>
      <c r="C22" s="4"/>
      <c r="D22" s="5">
        <f>SUM(D18:D21)</f>
        <v>51534.807692307702</v>
      </c>
      <c r="E22" s="5">
        <f>SUM(E18:E21)</f>
        <v>4294.5673076923085</v>
      </c>
      <c r="G22" s="3"/>
      <c r="H22" s="3"/>
      <c r="I22" s="3"/>
      <c r="J22" s="3"/>
      <c r="K22" s="3"/>
      <c r="L22" s="3"/>
    </row>
    <row r="23" spans="2:12" x14ac:dyDescent="0.2">
      <c r="B23" s="23" t="s">
        <v>15</v>
      </c>
      <c r="C23" s="23"/>
      <c r="D23" s="5">
        <f>E23*12</f>
        <v>660639.23076923075</v>
      </c>
      <c r="E23" s="5">
        <f>E16-E22</f>
        <v>55053.269230769234</v>
      </c>
      <c r="G23" s="3"/>
      <c r="H23" s="3"/>
      <c r="I23" s="3"/>
      <c r="J23" s="3"/>
      <c r="K23" s="3"/>
      <c r="L23" s="3"/>
    </row>
    <row r="24" spans="2:12" x14ac:dyDescent="0.2">
      <c r="D24" s="7"/>
    </row>
    <row r="25" spans="2:12" x14ac:dyDescent="0.2"/>
    <row r="26" spans="2:12" x14ac:dyDescent="0.2"/>
    <row r="27" spans="2:12" x14ac:dyDescent="0.2"/>
  </sheetData>
  <sheetProtection algorithmName="SHA-512" hashValue="7ObBS2bLIJTfemrrCrQb33h8Kq5gOr50/1r07x6oAD3PNQLrZkVcLgpW4D5Lp0acPFWrKcvRFUBCqw/5CCmJaw==" saltValue="Q2W7BK6QgWP9npt4ANyRhQ==" spinCount="100000" sheet="1" objects="1" scenarios="1"/>
  <mergeCells count="28">
    <mergeCell ref="B11:C11"/>
    <mergeCell ref="B12:C12"/>
    <mergeCell ref="B13:C13"/>
    <mergeCell ref="B9:E9"/>
    <mergeCell ref="D2:E2"/>
    <mergeCell ref="D3:E3"/>
    <mergeCell ref="B2:C2"/>
    <mergeCell ref="B19:C19"/>
    <mergeCell ref="B23:C23"/>
    <mergeCell ref="B15:C15"/>
    <mergeCell ref="B16:C16"/>
    <mergeCell ref="B18:C18"/>
    <mergeCell ref="B20:C20"/>
    <mergeCell ref="B21:C21"/>
    <mergeCell ref="B17:E17"/>
    <mergeCell ref="B14:C14"/>
    <mergeCell ref="B8:E8"/>
    <mergeCell ref="B4:D4"/>
    <mergeCell ref="D6:E6"/>
    <mergeCell ref="D5:E5"/>
    <mergeCell ref="F9:G9"/>
    <mergeCell ref="F4:G4"/>
    <mergeCell ref="B3:C3"/>
    <mergeCell ref="F6:G6"/>
    <mergeCell ref="F5:G5"/>
    <mergeCell ref="B5:C5"/>
    <mergeCell ref="B6:C6"/>
    <mergeCell ref="B7:E7"/>
  </mergeCells>
  <printOptions horizontalCentered="1"/>
  <pageMargins left="0.7" right="0.7" top="0.75" bottom="0.75" header="0.3" footer="0.3"/>
  <pageSetup paperSize="9" orientation="portrait" horizontalDpi="0" verticalDpi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3" name="Option Button 7">
              <controlPr defaultSize="0" autoFill="0" autoLine="0" autoPict="0" altText="Old Tax Regime">
                <anchor moveWithCells="1">
                  <from>
                    <xdr:col>1</xdr:col>
                    <xdr:colOff>139700</xdr:colOff>
                    <xdr:row>2</xdr:row>
                    <xdr:rowOff>25400</xdr:rowOff>
                  </from>
                  <to>
                    <xdr:col>2</xdr:col>
                    <xdr:colOff>1231900</xdr:colOff>
                    <xdr:row>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4" name="Option Button 8">
              <controlPr defaultSize="0" autoFill="0" autoLine="0" autoPict="0" altText="New Tax Regime">
                <anchor moveWithCells="1">
                  <from>
                    <xdr:col>3</xdr:col>
                    <xdr:colOff>304800</xdr:colOff>
                    <xdr:row>2</xdr:row>
                    <xdr:rowOff>38100</xdr:rowOff>
                  </from>
                  <to>
                    <xdr:col>4</xdr:col>
                    <xdr:colOff>520700</xdr:colOff>
                    <xdr:row>2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3AFE-CB9E-2643-BEDB-D2E954712A81}">
  <dimension ref="A1"/>
  <sheetViews>
    <sheetView workbookViewId="0">
      <selection activeCell="E11" sqref="E11:E15"/>
    </sheetView>
  </sheetViews>
  <sheetFormatPr baseColWidth="10" defaultRowHeight="16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2021-07-27T11:50:14Z</cp:lastPrinted>
  <dcterms:created xsi:type="dcterms:W3CDTF">2021-07-27T07:39:20Z</dcterms:created>
  <dcterms:modified xsi:type="dcterms:W3CDTF">2021-07-27T18:35:12Z</dcterms:modified>
</cp:coreProperties>
</file>